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1455" yWindow="1380" windowWidth="22665" windowHeight="13545"/>
  </bookViews>
  <sheets>
    <sheet name="Feuil1" sheetId="1" r:id="rId1"/>
  </sheets>
  <calcPr calcId="145621" iterateDelta="1E-4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7" i="1"/>
  <c r="J9" i="1" s="1"/>
  <c r="J10" i="1" l="1"/>
  <c r="J11" i="1" s="1"/>
  <c r="J13" i="1" s="1"/>
  <c r="E9" i="1"/>
  <c r="E7" i="1"/>
  <c r="J12" i="1" l="1"/>
  <c r="E10" i="1"/>
  <c r="E11" i="1" s="1"/>
  <c r="E13" i="1" s="1"/>
  <c r="B7" i="1"/>
  <c r="F16" i="1" s="1"/>
  <c r="C7" i="1"/>
  <c r="C9" i="1"/>
  <c r="D7" i="1"/>
  <c r="D9" i="1" s="1"/>
  <c r="F7" i="1"/>
  <c r="F9" i="1" s="1"/>
  <c r="G7" i="1"/>
  <c r="G9" i="1"/>
  <c r="H7" i="1"/>
  <c r="H9" i="1"/>
  <c r="H10" i="1" s="1"/>
  <c r="H11" i="1" s="1"/>
  <c r="H13" i="1" s="1"/>
  <c r="K7" i="1"/>
  <c r="K9" i="1"/>
  <c r="K10" i="1" s="1"/>
  <c r="K11" i="1" s="1"/>
  <c r="K13" i="1" s="1"/>
  <c r="L7" i="1"/>
  <c r="L9" i="1" s="1"/>
  <c r="M7" i="1"/>
  <c r="M9" i="1"/>
  <c r="M12" i="1" s="1"/>
  <c r="M10" i="1"/>
  <c r="M11" i="1"/>
  <c r="M13" i="1" s="1"/>
  <c r="I7" i="1"/>
  <c r="I9" i="1"/>
  <c r="I10" i="1" s="1"/>
  <c r="I11" i="1" s="1"/>
  <c r="G10" i="1" l="1"/>
  <c r="G11" i="1" s="1"/>
  <c r="G13" i="1" s="1"/>
  <c r="E12" i="1"/>
  <c r="D10" i="1"/>
  <c r="D11" i="1" s="1"/>
  <c r="D13" i="1" s="1"/>
  <c r="D12" i="1"/>
  <c r="L10" i="1"/>
  <c r="L11" i="1" s="1"/>
  <c r="L13" i="1" s="1"/>
  <c r="H12" i="1"/>
  <c r="I12" i="1"/>
  <c r="I13" i="1"/>
  <c r="F10" i="1"/>
  <c r="F11" i="1" s="1"/>
  <c r="F13" i="1" s="1"/>
  <c r="K12" i="1"/>
  <c r="B9" i="1"/>
  <c r="C10" i="1"/>
  <c r="C11" i="1" s="1"/>
  <c r="C13" i="1" s="1"/>
  <c r="G16" i="1"/>
  <c r="G12" i="1" l="1"/>
  <c r="F12" i="1"/>
  <c r="C12" i="1"/>
  <c r="B10" i="1"/>
  <c r="B11" i="1" s="1"/>
  <c r="B13" i="1" s="1"/>
  <c r="L12" i="1"/>
  <c r="B12" i="1" l="1"/>
</calcChain>
</file>

<file path=xl/sharedStrings.xml><?xml version="1.0" encoding="utf-8"?>
<sst xmlns="http://schemas.openxmlformats.org/spreadsheetml/2006/main" count="44" uniqueCount="33">
  <si>
    <t>Energy steps</t>
  </si>
  <si>
    <t>polar angle</t>
  </si>
  <si>
    <t>Frequency (Hz)</t>
  </si>
  <si>
    <t>Dead time to change energy step (ms)</t>
  </si>
  <si>
    <t>(Energy number, polar angle number)</t>
  </si>
  <si>
    <t>(96,5,11/7)</t>
  </si>
  <si>
    <t>(48,9,11/7)</t>
  </si>
  <si>
    <t>(48,5,11/7)</t>
  </si>
  <si>
    <t>(32,5,11/7)</t>
  </si>
  <si>
    <t>(32,3,11/7)</t>
  </si>
  <si>
    <t>(32,1,11/7)</t>
  </si>
  <si>
    <t>(24,5,11/7)</t>
  </si>
  <si>
    <t>(24,3,11/7)</t>
  </si>
  <si>
    <t>(24,1,11/7)</t>
  </si>
  <si>
    <t>azimuth</t>
  </si>
  <si>
    <t>11 or 7</t>
  </si>
  <si>
    <t>Basic sampling for 1 El (ms)</t>
  </si>
  <si>
    <t>K max</t>
  </si>
  <si>
    <t>(92,9,11/7)</t>
  </si>
  <si>
    <t>full3D</t>
  </si>
  <si>
    <t>Sampling time for a distribution (ms)</t>
  </si>
  <si>
    <t>start and finish ramps (ms)</t>
  </si>
  <si>
    <t>K Calculator</t>
  </si>
  <si>
    <t>=======&gt;</t>
  </si>
  <si>
    <t>K</t>
  </si>
  <si>
    <t>Enter nb El</t>
  </si>
  <si>
    <t>Enter nb En</t>
  </si>
  <si>
    <t>rate (bytes per TM)</t>
  </si>
  <si>
    <t>Durée sur une élévation : 8 steps de 125 µs + 2,5µs de synchro 
Durée rampe élévation = nbEl * "durée 1 elevation" 
Durée sur une énergie : Durée rampe élévation + 1,5ms (temps de stabilisation HT analyzer)
Si une seule élévation par énergie, il n'y a pas l'attente de 1,5ms
1 élévation =&gt; durée = 1ms * nbEn
sinon =&gt; durée =( 1ms * nbEl)*nbEn
Rajouter 1/2 rampe de debut + 1/2 rampe de fin =&gt; temps d'une elevation
Temps total = Ne * (1,5 + nbEl * 1) + nbEl * 1 soit 975 ms pour 92 energies/9 elevations</t>
  </si>
  <si>
    <t>Total scan duration</t>
  </si>
  <si>
    <t>Duration</t>
  </si>
  <si>
    <t>(48,7,11/7)</t>
  </si>
  <si>
    <t>(28,3,11/7)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</si>
</sst>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bytes&quot;"/>
    <numFmt numFmtId="165" formatCode="0&quot; ms&quot;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6" fillId="7" borderId="0" applyNumberFormat="0" applyBorder="0" applyAlignment="0" applyProtection="0"/>
    <xf numFmtId="0" fontId="7" fillId="8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165" fontId="0" fillId="2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5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6" fillId="7" borderId="1" xfId="1" applyBorder="1" applyAlignment="1">
      <alignment horizontal="center" vertical="center"/>
    </xf>
    <xf numFmtId="165" fontId="6" fillId="7" borderId="1" xfId="1" applyNumberFormat="1" applyBorder="1" applyAlignment="1">
      <alignment horizontal="center" vertical="center"/>
    </xf>
    <xf numFmtId="2" fontId="6" fillId="7" borderId="1" xfId="1" applyNumberFormat="1" applyBorder="1" applyAlignment="1">
      <alignment horizontal="center" vertical="center"/>
    </xf>
    <xf numFmtId="0" fontId="7" fillId="8" borderId="10" xfId="2" applyBorder="1" applyAlignment="1">
      <alignment horizontal="center" vertical="center"/>
    </xf>
    <xf numFmtId="165" fontId="7" fillId="8" borderId="10" xfId="2" applyNumberFormat="1" applyBorder="1" applyAlignment="1">
      <alignment horizontal="center" vertical="center"/>
    </xf>
    <xf numFmtId="2" fontId="7" fillId="8" borderId="10" xfId="2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B17" sqref="B17"/>
    </sheetView>
  </sheetViews>
  <sheetFormatPr defaultColWidth="11.42578125" defaultRowHeight="15" x14ac:dyDescent="0.25"/>
  <cols>
    <col min="1" max="1" width="35.85546875" customWidth="1"/>
    <col min="2" max="2" width="18.140625" customWidth="1"/>
    <col min="3" max="4" width="11.7109375" bestFit="1" customWidth="1"/>
    <col min="5" max="5" width="11.7109375" customWidth="1"/>
    <col min="6" max="8" width="11.7109375" bestFit="1" customWidth="1"/>
    <col min="9" max="10" width="11.85546875" bestFit="1" customWidth="1"/>
    <col min="11" max="12" width="11.7109375" bestFit="1" customWidth="1"/>
    <col min="13" max="13" width="11.85546875" bestFit="1" customWidth="1"/>
  </cols>
  <sheetData>
    <row r="1" spans="1:19" ht="14.45" customHeight="1" x14ac:dyDescent="0.25">
      <c r="A1" s="2"/>
      <c r="B1" s="1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1" t="s">
        <v>28</v>
      </c>
      <c r="O1" s="32"/>
      <c r="P1" s="32"/>
      <c r="Q1" s="32"/>
      <c r="R1" s="32"/>
      <c r="S1" s="32"/>
    </row>
    <row r="2" spans="1:19" x14ac:dyDescent="0.25">
      <c r="A2" s="3" t="s">
        <v>4</v>
      </c>
      <c r="B2" s="7" t="s">
        <v>18</v>
      </c>
      <c r="C2" s="7" t="s">
        <v>5</v>
      </c>
      <c r="D2" s="7" t="s">
        <v>6</v>
      </c>
      <c r="E2" s="7" t="s">
        <v>31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32</v>
      </c>
      <c r="K2" s="7" t="s">
        <v>11</v>
      </c>
      <c r="L2" s="7" t="s">
        <v>12</v>
      </c>
      <c r="M2" s="7" t="s">
        <v>13</v>
      </c>
      <c r="N2" s="31"/>
      <c r="O2" s="32"/>
      <c r="P2" s="32"/>
      <c r="Q2" s="32"/>
      <c r="R2" s="32"/>
      <c r="S2" s="32"/>
    </row>
    <row r="3" spans="1:19" x14ac:dyDescent="0.25">
      <c r="A3" s="4" t="s">
        <v>0</v>
      </c>
      <c r="B3" s="6">
        <v>92</v>
      </c>
      <c r="C3" s="6">
        <v>96</v>
      </c>
      <c r="D3" s="6">
        <v>48</v>
      </c>
      <c r="E3" s="21">
        <v>48</v>
      </c>
      <c r="F3" s="6">
        <v>48</v>
      </c>
      <c r="G3" s="6">
        <v>32</v>
      </c>
      <c r="H3" s="6">
        <v>32</v>
      </c>
      <c r="I3" s="6">
        <v>32</v>
      </c>
      <c r="J3" s="24">
        <v>28</v>
      </c>
      <c r="K3" s="6">
        <v>24</v>
      </c>
      <c r="L3" s="6">
        <v>24</v>
      </c>
      <c r="M3" s="6">
        <v>24</v>
      </c>
      <c r="N3" s="31"/>
      <c r="O3" s="32"/>
      <c r="P3" s="32"/>
      <c r="Q3" s="32"/>
      <c r="R3" s="32"/>
      <c r="S3" s="32"/>
    </row>
    <row r="4" spans="1:19" x14ac:dyDescent="0.25">
      <c r="A4" s="4" t="s">
        <v>1</v>
      </c>
      <c r="B4" s="6">
        <v>9</v>
      </c>
      <c r="C4" s="6">
        <v>5</v>
      </c>
      <c r="D4" s="6">
        <v>9</v>
      </c>
      <c r="E4" s="21">
        <v>7</v>
      </c>
      <c r="F4" s="6">
        <v>5</v>
      </c>
      <c r="G4" s="6">
        <v>5</v>
      </c>
      <c r="H4" s="6">
        <v>3</v>
      </c>
      <c r="I4" s="6">
        <v>1</v>
      </c>
      <c r="J4" s="24">
        <v>3</v>
      </c>
      <c r="K4" s="6">
        <v>5</v>
      </c>
      <c r="L4" s="6">
        <v>3</v>
      </c>
      <c r="M4" s="6">
        <v>1</v>
      </c>
      <c r="N4" s="31"/>
      <c r="O4" s="32"/>
      <c r="P4" s="32"/>
      <c r="Q4" s="32"/>
      <c r="R4" s="32"/>
      <c r="S4" s="32"/>
    </row>
    <row r="5" spans="1:19" x14ac:dyDescent="0.25">
      <c r="A5" s="4" t="s">
        <v>14</v>
      </c>
      <c r="B5" s="8" t="s">
        <v>15</v>
      </c>
      <c r="C5" s="8" t="s">
        <v>15</v>
      </c>
      <c r="D5" s="8" t="s">
        <v>15</v>
      </c>
      <c r="E5" s="21" t="s">
        <v>15</v>
      </c>
      <c r="F5" s="8" t="s">
        <v>15</v>
      </c>
      <c r="G5" s="8" t="s">
        <v>15</v>
      </c>
      <c r="H5" s="8" t="s">
        <v>15</v>
      </c>
      <c r="I5" s="8" t="s">
        <v>15</v>
      </c>
      <c r="J5" s="24" t="s">
        <v>15</v>
      </c>
      <c r="K5" s="8" t="s">
        <v>15</v>
      </c>
      <c r="L5" s="8" t="s">
        <v>15</v>
      </c>
      <c r="M5" s="8" t="s">
        <v>15</v>
      </c>
      <c r="N5" s="31"/>
      <c r="O5" s="32"/>
      <c r="P5" s="32"/>
      <c r="Q5" s="32"/>
      <c r="R5" s="32"/>
      <c r="S5" s="32"/>
    </row>
    <row r="6" spans="1:19" x14ac:dyDescent="0.25">
      <c r="A6" s="4" t="s">
        <v>16</v>
      </c>
      <c r="B6" s="8">
        <v>1.0024999999999999</v>
      </c>
      <c r="C6" s="8">
        <v>1.0024999999999999</v>
      </c>
      <c r="D6" s="8">
        <v>1.0024999999999999</v>
      </c>
      <c r="E6" s="21">
        <v>1.0024999999999999</v>
      </c>
      <c r="F6" s="8">
        <v>1.0024999999999999</v>
      </c>
      <c r="G6" s="8">
        <v>1.0024999999999999</v>
      </c>
      <c r="H6" s="8">
        <v>1.0024999999999999</v>
      </c>
      <c r="I6" s="8">
        <v>1.0024999999999999</v>
      </c>
      <c r="J6" s="24">
        <v>1.0024999999999999</v>
      </c>
      <c r="K6" s="8">
        <v>1.0024999999999999</v>
      </c>
      <c r="L6" s="8">
        <v>1.0024999999999999</v>
      </c>
      <c r="M6" s="8">
        <v>1.0024999999999999</v>
      </c>
      <c r="N6" s="31"/>
      <c r="O6" s="32"/>
      <c r="P6" s="32"/>
      <c r="Q6" s="32"/>
      <c r="R6" s="32"/>
      <c r="S6" s="32"/>
    </row>
    <row r="7" spans="1:19" x14ac:dyDescent="0.25">
      <c r="A7" s="4" t="s">
        <v>21</v>
      </c>
      <c r="B7" s="8">
        <f>2*B6/2</f>
        <v>1.0024999999999999</v>
      </c>
      <c r="C7" s="8">
        <f t="shared" ref="C7:M7" si="0">2*C6/2</f>
        <v>1.0024999999999999</v>
      </c>
      <c r="D7" s="8">
        <f t="shared" si="0"/>
        <v>1.0024999999999999</v>
      </c>
      <c r="E7" s="21">
        <f t="shared" si="0"/>
        <v>1.0024999999999999</v>
      </c>
      <c r="F7" s="8">
        <f t="shared" si="0"/>
        <v>1.0024999999999999</v>
      </c>
      <c r="G7" s="8">
        <f t="shared" si="0"/>
        <v>1.0024999999999999</v>
      </c>
      <c r="H7" s="8">
        <f t="shared" si="0"/>
        <v>1.0024999999999999</v>
      </c>
      <c r="I7" s="8">
        <f t="shared" si="0"/>
        <v>1.0024999999999999</v>
      </c>
      <c r="J7" s="24">
        <f t="shared" ref="J7" si="1">2*J6/2</f>
        <v>1.0024999999999999</v>
      </c>
      <c r="K7" s="8">
        <f t="shared" si="0"/>
        <v>1.0024999999999999</v>
      </c>
      <c r="L7" s="8">
        <f t="shared" si="0"/>
        <v>1.0024999999999999</v>
      </c>
      <c r="M7" s="8">
        <f t="shared" si="0"/>
        <v>1.0024999999999999</v>
      </c>
      <c r="N7" s="31"/>
      <c r="O7" s="32"/>
      <c r="P7" s="32"/>
      <c r="Q7" s="32"/>
      <c r="R7" s="32"/>
      <c r="S7" s="32"/>
    </row>
    <row r="8" spans="1:19" x14ac:dyDescent="0.25">
      <c r="A8" s="4" t="s">
        <v>3</v>
      </c>
      <c r="B8" s="8">
        <v>1.8</v>
      </c>
      <c r="C8" s="8">
        <v>1.8</v>
      </c>
      <c r="D8" s="8">
        <v>1.8</v>
      </c>
      <c r="E8" s="21">
        <v>1.8</v>
      </c>
      <c r="F8" s="8">
        <v>1.8</v>
      </c>
      <c r="G8" s="8">
        <v>1.8</v>
      </c>
      <c r="H8" s="8">
        <v>1.8</v>
      </c>
      <c r="I8" s="8">
        <v>0</v>
      </c>
      <c r="J8" s="24">
        <v>1.8</v>
      </c>
      <c r="K8" s="8">
        <v>1.8</v>
      </c>
      <c r="L8" s="8">
        <v>1.8</v>
      </c>
      <c r="M8" s="8">
        <v>0</v>
      </c>
      <c r="N8" s="31"/>
      <c r="O8" s="32"/>
      <c r="P8" s="32"/>
      <c r="Q8" s="32"/>
      <c r="R8" s="32"/>
      <c r="S8" s="32"/>
    </row>
    <row r="9" spans="1:19" ht="48" customHeight="1" x14ac:dyDescent="0.25">
      <c r="A9" s="4" t="s">
        <v>20</v>
      </c>
      <c r="B9" s="11">
        <f>B3*B4*B6+B7+B3*B8</f>
        <v>996.67250000000001</v>
      </c>
      <c r="C9" s="11">
        <f t="shared" ref="C9:L9" si="2">C3*C4*C6+C7+C3*C8</f>
        <v>655.00250000000005</v>
      </c>
      <c r="D9" s="11">
        <f t="shared" si="2"/>
        <v>520.48249999999996</v>
      </c>
      <c r="E9" s="22">
        <f t="shared" si="2"/>
        <v>424.24249999999995</v>
      </c>
      <c r="F9" s="11">
        <f t="shared" si="2"/>
        <v>328.0025</v>
      </c>
      <c r="G9" s="11">
        <f t="shared" si="2"/>
        <v>219.00249999999997</v>
      </c>
      <c r="H9" s="11">
        <f t="shared" si="2"/>
        <v>154.8425</v>
      </c>
      <c r="I9" s="11">
        <f t="shared" si="2"/>
        <v>33.082499999999996</v>
      </c>
      <c r="J9" s="25">
        <f t="shared" ref="J9" si="3">J3*J4*J6+J7+J3*J8</f>
        <v>135.61249999999998</v>
      </c>
      <c r="K9" s="11">
        <f t="shared" si="2"/>
        <v>164.5025</v>
      </c>
      <c r="L9" s="11">
        <f t="shared" si="2"/>
        <v>116.38249999999999</v>
      </c>
      <c r="M9" s="11">
        <f>M3*M4*M6+M7</f>
        <v>25.0625</v>
      </c>
      <c r="N9" s="31"/>
      <c r="O9" s="32"/>
      <c r="P9" s="32"/>
      <c r="Q9" s="32"/>
      <c r="R9" s="32"/>
      <c r="S9" s="32"/>
    </row>
    <row r="10" spans="1:19" x14ac:dyDescent="0.25">
      <c r="A10" s="4" t="s">
        <v>2</v>
      </c>
      <c r="B10" s="9">
        <f t="shared" ref="B10:M10" si="4">1/(B9/1000)</f>
        <v>1.0033386092221868</v>
      </c>
      <c r="C10" s="9">
        <f t="shared" si="4"/>
        <v>1.5267117301079003</v>
      </c>
      <c r="D10" s="9">
        <f t="shared" si="4"/>
        <v>1.9212941837621824</v>
      </c>
      <c r="E10" s="23">
        <f t="shared" si="4"/>
        <v>2.357142436224565</v>
      </c>
      <c r="F10" s="9">
        <f t="shared" si="4"/>
        <v>3.0487572503258362</v>
      </c>
      <c r="G10" s="9">
        <f t="shared" si="4"/>
        <v>4.5661579205716833</v>
      </c>
      <c r="H10" s="9">
        <f t="shared" si="4"/>
        <v>6.4581752425852077</v>
      </c>
      <c r="I10" s="9">
        <f t="shared" si="4"/>
        <v>30.22746164890804</v>
      </c>
      <c r="J10" s="26">
        <f t="shared" ref="J10" si="5">1/(J9/1000)</f>
        <v>7.3739515162687823</v>
      </c>
      <c r="K10" s="9">
        <f t="shared" si="4"/>
        <v>6.0789349705931519</v>
      </c>
      <c r="L10" s="9">
        <f t="shared" si="4"/>
        <v>8.592357098361008</v>
      </c>
      <c r="M10" s="9">
        <f t="shared" si="4"/>
        <v>39.900249376558598</v>
      </c>
      <c r="N10" s="31"/>
      <c r="O10" s="32"/>
      <c r="P10" s="32"/>
      <c r="Q10" s="32"/>
      <c r="R10" s="32"/>
      <c r="S10" s="32"/>
    </row>
    <row r="11" spans="1:19" ht="45" customHeight="1" x14ac:dyDescent="0.25">
      <c r="A11" s="4" t="s">
        <v>17</v>
      </c>
      <c r="B11" s="5">
        <f t="shared" ref="B11:M11" si="6">INT(B10)</f>
        <v>1</v>
      </c>
      <c r="C11" s="5">
        <f t="shared" si="6"/>
        <v>1</v>
      </c>
      <c r="D11" s="5">
        <f t="shared" si="6"/>
        <v>1</v>
      </c>
      <c r="E11" s="5">
        <f t="shared" si="6"/>
        <v>2</v>
      </c>
      <c r="F11" s="5">
        <f t="shared" si="6"/>
        <v>3</v>
      </c>
      <c r="G11" s="5">
        <f t="shared" si="6"/>
        <v>4</v>
      </c>
      <c r="H11" s="5">
        <f t="shared" si="6"/>
        <v>6</v>
      </c>
      <c r="I11" s="5">
        <f t="shared" si="6"/>
        <v>30</v>
      </c>
      <c r="J11" s="5">
        <f t="shared" ref="J11" si="7">INT(J10)</f>
        <v>7</v>
      </c>
      <c r="K11" s="5">
        <f t="shared" si="6"/>
        <v>6</v>
      </c>
      <c r="L11" s="5">
        <f t="shared" si="6"/>
        <v>8</v>
      </c>
      <c r="M11" s="5">
        <f t="shared" si="6"/>
        <v>39</v>
      </c>
      <c r="N11" s="31"/>
      <c r="O11" s="32"/>
      <c r="P11" s="32"/>
      <c r="Q11" s="32"/>
      <c r="R11" s="32"/>
      <c r="S11" s="32"/>
    </row>
    <row r="12" spans="1:19" ht="21.6" customHeight="1" x14ac:dyDescent="0.25">
      <c r="A12" s="4" t="s">
        <v>29</v>
      </c>
      <c r="B12" s="17">
        <f>B9*B11</f>
        <v>996.67250000000001</v>
      </c>
      <c r="C12" s="17">
        <f t="shared" ref="C12:M12" si="8">C9*C11</f>
        <v>655.00250000000005</v>
      </c>
      <c r="D12" s="17">
        <f t="shared" si="8"/>
        <v>520.48249999999996</v>
      </c>
      <c r="E12" s="17">
        <f t="shared" si="8"/>
        <v>848.4849999999999</v>
      </c>
      <c r="F12" s="17">
        <f t="shared" si="8"/>
        <v>984.00749999999994</v>
      </c>
      <c r="G12" s="17">
        <f t="shared" si="8"/>
        <v>876.00999999999988</v>
      </c>
      <c r="H12" s="17">
        <f t="shared" si="8"/>
        <v>929.05500000000006</v>
      </c>
      <c r="I12" s="17">
        <f t="shared" si="8"/>
        <v>992.47499999999991</v>
      </c>
      <c r="J12" s="17">
        <f t="shared" ref="J12" si="9">J9*J11</f>
        <v>949.28749999999991</v>
      </c>
      <c r="K12" s="17">
        <f t="shared" si="8"/>
        <v>987.01499999999999</v>
      </c>
      <c r="L12" s="17">
        <f t="shared" si="8"/>
        <v>931.06</v>
      </c>
      <c r="M12" s="17">
        <f t="shared" si="8"/>
        <v>977.4375</v>
      </c>
      <c r="N12" s="31"/>
      <c r="O12" s="32"/>
      <c r="P12" s="32"/>
      <c r="Q12" s="32"/>
      <c r="R12" s="32"/>
      <c r="S12" s="32"/>
    </row>
    <row r="13" spans="1:19" x14ac:dyDescent="0.25">
      <c r="A13" s="4" t="s">
        <v>27</v>
      </c>
      <c r="B13" s="10">
        <f t="shared" ref="B13:M13" si="10">B3*B4*B11*24</f>
        <v>19872</v>
      </c>
      <c r="C13" s="10">
        <f t="shared" si="10"/>
        <v>11520</v>
      </c>
      <c r="D13" s="10">
        <f t="shared" si="10"/>
        <v>10368</v>
      </c>
      <c r="E13" s="10">
        <f t="shared" si="10"/>
        <v>16128</v>
      </c>
      <c r="F13" s="10">
        <f t="shared" si="10"/>
        <v>17280</v>
      </c>
      <c r="G13" s="10">
        <f t="shared" si="10"/>
        <v>15360</v>
      </c>
      <c r="H13" s="10">
        <f t="shared" si="10"/>
        <v>13824</v>
      </c>
      <c r="I13" s="10">
        <f t="shared" si="10"/>
        <v>23040</v>
      </c>
      <c r="J13" s="10">
        <f t="shared" ref="J13" si="11">J3*J4*J11*24</f>
        <v>14112</v>
      </c>
      <c r="K13" s="10">
        <f t="shared" si="10"/>
        <v>17280</v>
      </c>
      <c r="L13" s="10">
        <f t="shared" si="10"/>
        <v>13824</v>
      </c>
      <c r="M13" s="10">
        <f t="shared" si="10"/>
        <v>22464</v>
      </c>
      <c r="N13" s="31"/>
      <c r="O13" s="32"/>
      <c r="P13" s="32"/>
      <c r="Q13" s="32"/>
      <c r="R13" s="32"/>
      <c r="S13" s="32"/>
    </row>
    <row r="14" spans="1:19" ht="15.75" thickBot="1" x14ac:dyDescent="0.3"/>
    <row r="15" spans="1:19" x14ac:dyDescent="0.25">
      <c r="A15" s="27" t="s">
        <v>22</v>
      </c>
      <c r="B15" s="12" t="s">
        <v>26</v>
      </c>
      <c r="C15" s="12" t="s">
        <v>25</v>
      </c>
      <c r="D15" s="29" t="s">
        <v>23</v>
      </c>
      <c r="E15" s="19"/>
      <c r="F15" s="13" t="s">
        <v>24</v>
      </c>
      <c r="G15" s="15" t="s">
        <v>30</v>
      </c>
    </row>
    <row r="16" spans="1:19" ht="15.75" thickBot="1" x14ac:dyDescent="0.3">
      <c r="A16" s="28"/>
      <c r="B16" s="14">
        <v>44</v>
      </c>
      <c r="C16" s="14">
        <v>9</v>
      </c>
      <c r="D16" s="30"/>
      <c r="E16" s="20"/>
      <c r="F16" s="18">
        <f>IF(C16&gt;1,INT(1/((B16*C16*B6+B7+B16*B8)/1000)),INT(1/((B16*C16*B6+B7)/1000)))</f>
        <v>2</v>
      </c>
      <c r="G16" s="16">
        <f>(B16*C16*B6+B7+B16*B8)*F16</f>
        <v>954.38499999999988</v>
      </c>
    </row>
    <row r="19" spans="2:6" ht="15.75" thickBot="1" x14ac:dyDescent="0.3">
      <c r="B19">
        <v>90</v>
      </c>
      <c r="C19">
        <v>9</v>
      </c>
      <c r="F19" s="18">
        <f>1/((B19*C19*B6+B7+B19*B8)/1000)</f>
        <v>1.0256120981203094</v>
      </c>
    </row>
  </sheetData>
  <mergeCells count="3">
    <mergeCell ref="A15:A16"/>
    <mergeCell ref="D15:D16"/>
    <mergeCell ref="N1:S13"/>
  </mergeCells>
  <conditionalFormatting sqref="B12:I12 G16 K12:M12">
    <cfRule type="colorScale" priority="2">
      <colorScale>
        <cfvo type="num" val="0"/>
        <cfvo type="num" val="960"/>
        <cfvo type="num" val="1000"/>
        <color theme="9" tint="0.39997558519241921"/>
        <color theme="9" tint="0.59999389629810485"/>
        <color rgb="FFFF0000"/>
      </colorScale>
    </cfRule>
  </conditionalFormatting>
  <conditionalFormatting sqref="J12">
    <cfRule type="colorScale" priority="1">
      <colorScale>
        <cfvo type="num" val="0"/>
        <cfvo type="num" val="960"/>
        <cfvo type="num" val="1000"/>
        <color theme="9" tint="0.39997558519241921"/>
        <color theme="9" tint="0.59999389629810485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2013-12-09T14:19:53Z</cp:lastPrinted>
  <dcterms:created xsi:type="dcterms:W3CDTF">2013-12-09T13:54:46Z</dcterms:created>
  <dcterms:modified xsi:type="dcterms:W3CDTF">2020-06-03T09:08:53Z</dcterms:modified>
</cp:coreProperties>
</file>